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Teaching/EMBA/Corporate Financial Policy/"/>
    </mc:Choice>
  </mc:AlternateContent>
  <xr:revisionPtr revIDLastSave="0" documentId="13_ncr:1_{031004D9-5B17-CD48-8373-C186D9A57857}" xr6:coauthVersionLast="47" xr6:coauthVersionMax="47" xr10:uidLastSave="{00000000-0000-0000-0000-000000000000}"/>
  <bookViews>
    <workbookView xWindow="0" yWindow="500" windowWidth="27680" windowHeight="26380" xr2:uid="{D01B4D9F-9950-BB41-B963-97A19ABB8D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E24" i="1"/>
  <c r="D24" i="1"/>
  <c r="D27" i="1" s="1"/>
  <c r="E80" i="1"/>
  <c r="E69" i="1"/>
  <c r="E70" i="1"/>
  <c r="D70" i="1"/>
  <c r="D69" i="1"/>
  <c r="E68" i="1"/>
  <c r="D68" i="1"/>
  <c r="E66" i="1"/>
  <c r="E67" i="1"/>
  <c r="D67" i="1"/>
  <c r="D66" i="1"/>
  <c r="E62" i="1"/>
  <c r="D62" i="1"/>
  <c r="D39" i="1"/>
  <c r="E39" i="1"/>
  <c r="E31" i="1"/>
  <c r="E34" i="1" s="1"/>
  <c r="D31" i="1"/>
  <c r="D34" i="1" s="1"/>
  <c r="E9" i="1"/>
  <c r="E12" i="1" s="1"/>
  <c r="E82" i="1" l="1"/>
  <c r="D63" i="1"/>
  <c r="E91" i="1"/>
  <c r="E89" i="1"/>
  <c r="E81" i="1"/>
  <c r="E87" i="1"/>
  <c r="D71" i="1"/>
  <c r="E63" i="1"/>
  <c r="E14" i="1"/>
  <c r="E16" i="1" s="1"/>
  <c r="E48" i="1"/>
  <c r="E71" i="1"/>
  <c r="E84" i="1"/>
  <c r="E40" i="1"/>
  <c r="D40" i="1"/>
  <c r="D45" i="1" l="1"/>
  <c r="E53" i="1" s="1"/>
  <c r="E78" i="1" s="1"/>
  <c r="E86" i="1" s="1"/>
  <c r="E77" i="1"/>
  <c r="E90" i="1"/>
  <c r="E52" i="1"/>
  <c r="E49" i="1"/>
  <c r="E50" i="1" s="1"/>
  <c r="E54" i="1" l="1"/>
  <c r="E79" i="1"/>
  <c r="E83" i="1" s="1"/>
  <c r="E85" i="1" s="1"/>
  <c r="E88" i="1" s="1"/>
  <c r="E92" i="1" s="1"/>
  <c r="E27" i="1" s="1"/>
</calcChain>
</file>

<file path=xl/sharedStrings.xml><?xml version="1.0" encoding="utf-8"?>
<sst xmlns="http://schemas.openxmlformats.org/spreadsheetml/2006/main" count="76" uniqueCount="65">
  <si>
    <t>Income statement (USD millions)</t>
  </si>
  <si>
    <t>Net revenues</t>
  </si>
  <si>
    <t>- COGS (excl D&amp;A)</t>
  </si>
  <si>
    <t>15'620</t>
  </si>
  <si>
    <t>- Depreciation and amortization</t>
  </si>
  <si>
    <t>Gross income</t>
  </si>
  <si>
    <t>- SG&amp;A Expenses</t>
  </si>
  <si>
    <t>- Other expenses (income)</t>
  </si>
  <si>
    <t>EBIT</t>
  </si>
  <si>
    <t>- Interest expenses</t>
  </si>
  <si>
    <t>Pretax income</t>
  </si>
  <si>
    <t>- Income taxes</t>
  </si>
  <si>
    <t>Net income</t>
  </si>
  <si>
    <t>Tax rate</t>
  </si>
  <si>
    <t>Balance Sheet (USD millions)</t>
  </si>
  <si>
    <t>Cash and equivalents</t>
  </si>
  <si>
    <t>Accounts receivable</t>
  </si>
  <si>
    <t>Inventories</t>
  </si>
  <si>
    <t>Other current assets</t>
  </si>
  <si>
    <t>Total current assets</t>
  </si>
  <si>
    <t>Property, plant &amp; equipment</t>
  </si>
  <si>
    <t>Other assets</t>
  </si>
  <si>
    <t>Total assets</t>
  </si>
  <si>
    <t>Accounts payable</t>
  </si>
  <si>
    <t>Taxes payable</t>
  </si>
  <si>
    <t>Other current liabilities</t>
  </si>
  <si>
    <t>Total current liabilities</t>
  </si>
  <si>
    <t>Long-term debt</t>
  </si>
  <si>
    <t>Other liabilities</t>
  </si>
  <si>
    <t>Total liabilities</t>
  </si>
  <si>
    <t>Common stock</t>
  </si>
  <si>
    <t>Additional capital</t>
  </si>
  <si>
    <t>Retained earnings</t>
  </si>
  <si>
    <t>Treasury stock</t>
  </si>
  <si>
    <t>Total shareholder's equity</t>
  </si>
  <si>
    <t>Total liabilities and equity</t>
  </si>
  <si>
    <t>- Adjusted taxes</t>
  </si>
  <si>
    <t>NOPLAT</t>
  </si>
  <si>
    <t>+ Interest expenses after taxes</t>
  </si>
  <si>
    <t>Operating Assets</t>
  </si>
  <si>
    <t>Investment Assets</t>
  </si>
  <si>
    <t>Total Assets</t>
  </si>
  <si>
    <t>Operating Liabilities</t>
  </si>
  <si>
    <t>Financial Liabilities</t>
  </si>
  <si>
    <t>Common stock and other capital</t>
  </si>
  <si>
    <t>+ Depreciation and amortization</t>
  </si>
  <si>
    <t>- Increase operating assets</t>
  </si>
  <si>
    <t>+ Increase operating liabilities</t>
  </si>
  <si>
    <t>Operating cash flow</t>
  </si>
  <si>
    <t>- Net investments</t>
  </si>
  <si>
    <t>Free cash flow</t>
  </si>
  <si>
    <t>- Interest expenses after taxes</t>
  </si>
  <si>
    <t>+ Change in financial liabilities</t>
  </si>
  <si>
    <t>Residual cash flow</t>
  </si>
  <si>
    <t>+ New equity</t>
  </si>
  <si>
    <t>- Dividends</t>
  </si>
  <si>
    <t>- Share buybacks</t>
  </si>
  <si>
    <t>Change in excess cash</t>
  </si>
  <si>
    <t>Excess cash</t>
  </si>
  <si>
    <t>Actual financial statements</t>
  </si>
  <si>
    <t>Operating Profit (NOPLAT)</t>
  </si>
  <si>
    <t>(USD millions)</t>
  </si>
  <si>
    <t>Simplified Balance Sheets</t>
  </si>
  <si>
    <t>Cash flow statement</t>
  </si>
  <si>
    <t>Cash flow statement (USD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</si>
</sst>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9D8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35435D"/>
      </top>
      <bottom style="thin">
        <color rgb="FF35435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wrapText="1" readingOrder="1"/>
    </xf>
    <xf numFmtId="0" fontId="0" fillId="0" borderId="0" xfId="0" applyFont="1" applyBorder="1"/>
    <xf numFmtId="3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0" fillId="0" borderId="0" xfId="0" applyNumberFormat="1" applyFont="1" applyBorder="1"/>
    <xf numFmtId="0" fontId="0" fillId="0" borderId="0" xfId="0" quotePrefix="1" applyFont="1" applyBorder="1"/>
    <xf numFmtId="1" fontId="0" fillId="0" borderId="0" xfId="0" applyNumberFormat="1" applyFont="1" applyBorder="1"/>
    <xf numFmtId="3" fontId="4" fillId="0" borderId="0" xfId="0" applyNumberFormat="1" applyFont="1" applyBorder="1" applyAlignment="1">
      <alignment horizontal="center" wrapText="1" readingOrder="1"/>
    </xf>
    <xf numFmtId="0" fontId="5" fillId="0" borderId="0" xfId="0" applyFont="1" applyBorder="1" applyAlignment="1">
      <alignment horizontal="left" wrapText="1" readingOrder="1"/>
    </xf>
    <xf numFmtId="0" fontId="5" fillId="0" borderId="0" xfId="0" applyFont="1" applyBorder="1" applyAlignment="1">
      <alignment horizontal="center" wrapText="1" readingOrder="1"/>
    </xf>
    <xf numFmtId="3" fontId="5" fillId="0" borderId="0" xfId="0" applyNumberFormat="1" applyFont="1" applyBorder="1" applyAlignment="1">
      <alignment horizontal="center" wrapText="1" readingOrder="1"/>
    </xf>
    <xf numFmtId="0" fontId="6" fillId="0" borderId="0" xfId="0" applyFont="1" applyBorder="1" applyAlignment="1">
      <alignment horizontal="left" wrapText="1" readingOrder="1"/>
    </xf>
    <xf numFmtId="3" fontId="6" fillId="0" borderId="0" xfId="0" applyNumberFormat="1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center" wrapText="1" readingOrder="1"/>
    </xf>
    <xf numFmtId="3" fontId="4" fillId="0" borderId="1" xfId="0" applyNumberFormat="1" applyFont="1" applyBorder="1" applyAlignment="1">
      <alignment horizontal="center" wrapText="1" readingOrder="1"/>
    </xf>
    <xf numFmtId="14" fontId="4" fillId="0" borderId="1" xfId="0" applyNumberFormat="1" applyFont="1" applyBorder="1" applyAlignment="1">
      <alignment horizontal="center" wrapText="1" readingOrder="1"/>
    </xf>
    <xf numFmtId="2" fontId="4" fillId="0" borderId="0" xfId="0" applyNumberFormat="1" applyFont="1" applyBorder="1" applyAlignment="1">
      <alignment horizontal="right" wrapText="1" readingOrder="1"/>
    </xf>
    <xf numFmtId="14" fontId="4" fillId="0" borderId="1" xfId="0" applyNumberFormat="1" applyFont="1" applyBorder="1" applyAlignment="1">
      <alignment horizontal="right" wrapText="1" readingOrder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9" fontId="3" fillId="0" borderId="0" xfId="1" applyFont="1" applyBorder="1" applyAlignment="1">
      <alignment horizontal="right"/>
    </xf>
    <xf numFmtId="3" fontId="2" fillId="0" borderId="1" xfId="0" applyNumberFormat="1" applyFont="1" applyBorder="1"/>
    <xf numFmtId="0" fontId="0" fillId="0" borderId="0" xfId="0" applyFont="1" applyAlignment="1"/>
    <xf numFmtId="0" fontId="0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0C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E159-6950-2442-A091-C7A41CAF3244}">
  <dimension ref="B3:I92"/>
  <sheetViews>
    <sheetView tabSelected="1" topLeftCell="A49" zoomScale="130" zoomScaleNormal="130" workbookViewId="0">
      <selection activeCell="G94" sqref="G94"/>
    </sheetView>
  </sheetViews>
  <sheetFormatPr baseColWidth="10" defaultRowHeight="16" x14ac:dyDescent="0.2"/>
  <cols>
    <col min="1" max="1" width="10.83203125" style="1"/>
    <col min="2" max="2" width="5.1640625" style="1" customWidth="1"/>
    <col min="3" max="3" width="32.1640625" style="4" customWidth="1"/>
    <col min="4" max="4" width="14.6640625" style="4" customWidth="1"/>
    <col min="5" max="5" width="10.83203125" style="4"/>
    <col min="6" max="6" width="6.83203125" style="4" customWidth="1"/>
    <col min="7" max="7" width="22.6640625" style="4" customWidth="1"/>
    <col min="8" max="8" width="13.5" style="4" customWidth="1"/>
    <col min="9" max="16384" width="10.83203125" style="1"/>
  </cols>
  <sheetData>
    <row r="3" spans="2:8" x14ac:dyDescent="0.2">
      <c r="B3" s="27" t="s">
        <v>59</v>
      </c>
      <c r="C3" s="27"/>
      <c r="D3" s="27"/>
      <c r="E3" s="27"/>
      <c r="F3" s="27"/>
    </row>
    <row r="5" spans="2:8" ht="17" x14ac:dyDescent="0.2">
      <c r="C5" s="19" t="s">
        <v>0</v>
      </c>
      <c r="D5" s="20"/>
      <c r="E5" s="20">
        <v>2013</v>
      </c>
      <c r="G5" s="1"/>
      <c r="H5" s="1"/>
    </row>
    <row r="6" spans="2:8" ht="17" x14ac:dyDescent="0.2">
      <c r="C6" s="3" t="s">
        <v>1</v>
      </c>
      <c r="D6" s="13"/>
      <c r="E6" s="13">
        <v>28110</v>
      </c>
      <c r="G6" s="1"/>
      <c r="H6" s="1"/>
    </row>
    <row r="7" spans="2:8" ht="17" x14ac:dyDescent="0.2">
      <c r="C7" s="14" t="s">
        <v>2</v>
      </c>
      <c r="D7" s="15"/>
      <c r="E7" s="15" t="s">
        <v>3</v>
      </c>
      <c r="G7" s="1"/>
      <c r="H7" s="1"/>
    </row>
    <row r="8" spans="2:8" ht="17" x14ac:dyDescent="0.2">
      <c r="C8" s="14" t="s">
        <v>4</v>
      </c>
      <c r="D8" s="16"/>
      <c r="E8" s="16">
        <v>1590</v>
      </c>
      <c r="G8" s="1"/>
      <c r="H8" s="1"/>
    </row>
    <row r="9" spans="2:8" ht="17" x14ac:dyDescent="0.2">
      <c r="C9" s="19" t="s">
        <v>5</v>
      </c>
      <c r="D9" s="21"/>
      <c r="E9" s="21">
        <f>E6-E7-E8</f>
        <v>10900</v>
      </c>
      <c r="G9" s="1"/>
      <c r="H9" s="1"/>
    </row>
    <row r="10" spans="2:8" ht="17" x14ac:dyDescent="0.2">
      <c r="C10" s="14" t="s">
        <v>6</v>
      </c>
      <c r="D10" s="16"/>
      <c r="E10" s="16">
        <v>2410</v>
      </c>
      <c r="G10" s="1"/>
      <c r="H10" s="1"/>
    </row>
    <row r="11" spans="2:8" ht="17" x14ac:dyDescent="0.2">
      <c r="C11" s="14" t="s">
        <v>7</v>
      </c>
      <c r="D11" s="15"/>
      <c r="E11" s="15">
        <v>-247</v>
      </c>
      <c r="G11" s="1"/>
      <c r="H11" s="1"/>
    </row>
    <row r="12" spans="2:8" ht="17" x14ac:dyDescent="0.2">
      <c r="C12" s="19" t="s">
        <v>8</v>
      </c>
      <c r="D12" s="21"/>
      <c r="E12" s="21">
        <f>E9-E10-E11</f>
        <v>8737</v>
      </c>
    </row>
    <row r="13" spans="2:8" ht="17" x14ac:dyDescent="0.2">
      <c r="C13" s="14" t="s">
        <v>9</v>
      </c>
      <c r="D13" s="15"/>
      <c r="E13" s="15">
        <v>537</v>
      </c>
    </row>
    <row r="14" spans="2:8" ht="17" x14ac:dyDescent="0.2">
      <c r="C14" s="19" t="s">
        <v>10</v>
      </c>
      <c r="D14" s="21"/>
      <c r="E14" s="21">
        <f>E12-E13</f>
        <v>8200</v>
      </c>
    </row>
    <row r="15" spans="2:8" ht="17" x14ac:dyDescent="0.2">
      <c r="C15" s="14" t="s">
        <v>11</v>
      </c>
      <c r="D15" s="16"/>
      <c r="E15" s="16">
        <v>2610</v>
      </c>
    </row>
    <row r="16" spans="2:8" ht="17" x14ac:dyDescent="0.2">
      <c r="C16" s="19" t="s">
        <v>12</v>
      </c>
      <c r="D16" s="21"/>
      <c r="E16" s="21">
        <f>E14-E15</f>
        <v>5590</v>
      </c>
    </row>
    <row r="19" spans="3:8" ht="17" x14ac:dyDescent="0.2">
      <c r="C19" s="19" t="s">
        <v>14</v>
      </c>
      <c r="D19" s="22">
        <v>41274</v>
      </c>
      <c r="E19" s="22">
        <v>41639</v>
      </c>
    </row>
    <row r="20" spans="3:8" ht="17" x14ac:dyDescent="0.2">
      <c r="C20" s="14" t="s">
        <v>15</v>
      </c>
      <c r="D20" s="16">
        <v>2340</v>
      </c>
      <c r="E20" s="16">
        <v>2800</v>
      </c>
    </row>
    <row r="21" spans="3:8" ht="17" x14ac:dyDescent="0.2">
      <c r="C21" s="14" t="s">
        <v>16</v>
      </c>
      <c r="D21" s="16">
        <v>1380</v>
      </c>
      <c r="E21" s="16">
        <v>1320</v>
      </c>
    </row>
    <row r="22" spans="3:8" ht="17" x14ac:dyDescent="0.2">
      <c r="C22" s="14" t="s">
        <v>17</v>
      </c>
      <c r="D22" s="15">
        <v>110</v>
      </c>
      <c r="E22" s="15">
        <v>122</v>
      </c>
    </row>
    <row r="23" spans="3:8" ht="17" x14ac:dyDescent="0.2">
      <c r="C23" s="14" t="s">
        <v>18</v>
      </c>
      <c r="D23" s="16">
        <v>1090</v>
      </c>
      <c r="E23" s="15">
        <v>808</v>
      </c>
    </row>
    <row r="24" spans="3:8" ht="17" x14ac:dyDescent="0.2">
      <c r="C24" s="17" t="s">
        <v>19</v>
      </c>
      <c r="D24" s="18">
        <f>SUM(D20:D23)</f>
        <v>4920</v>
      </c>
      <c r="E24" s="18">
        <f>SUM(E20:E23)</f>
        <v>5050</v>
      </c>
    </row>
    <row r="25" spans="3:8" ht="17" x14ac:dyDescent="0.2">
      <c r="C25" s="14" t="s">
        <v>20</v>
      </c>
      <c r="D25" s="15">
        <v>29470</v>
      </c>
      <c r="E25" s="15">
        <v>30450</v>
      </c>
    </row>
    <row r="26" spans="3:8" ht="17" x14ac:dyDescent="0.2">
      <c r="C26" s="14" t="s">
        <v>21</v>
      </c>
      <c r="D26" s="16">
        <v>1000</v>
      </c>
      <c r="E26" s="16">
        <v>1130</v>
      </c>
    </row>
    <row r="27" spans="3:8" ht="17" x14ac:dyDescent="0.2">
      <c r="C27" s="19" t="s">
        <v>22</v>
      </c>
      <c r="D27" s="21">
        <f>D24+D25+D26</f>
        <v>35390</v>
      </c>
      <c r="E27" s="21">
        <f>E24+E25+E26</f>
        <v>36630</v>
      </c>
    </row>
    <row r="28" spans="3:8" ht="17" x14ac:dyDescent="0.2">
      <c r="C28" s="14" t="s">
        <v>23</v>
      </c>
      <c r="D28" s="16">
        <v>1140</v>
      </c>
      <c r="E28" s="16">
        <v>1090</v>
      </c>
    </row>
    <row r="29" spans="3:8" ht="17" x14ac:dyDescent="0.2">
      <c r="C29" s="14" t="s">
        <v>24</v>
      </c>
      <c r="D29" s="15">
        <v>300</v>
      </c>
      <c r="E29" s="15">
        <v>210</v>
      </c>
    </row>
    <row r="30" spans="3:8" ht="17" x14ac:dyDescent="0.2">
      <c r="C30" s="14" t="s">
        <v>25</v>
      </c>
      <c r="D30" s="16">
        <v>1960</v>
      </c>
      <c r="E30" s="16">
        <v>1870</v>
      </c>
      <c r="H30" s="1"/>
    </row>
    <row r="31" spans="3:8" ht="17" x14ac:dyDescent="0.2">
      <c r="C31" s="17" t="s">
        <v>26</v>
      </c>
      <c r="D31" s="18">
        <f>SUM(D28:D30)</f>
        <v>3400</v>
      </c>
      <c r="E31" s="18">
        <f>SUM(E28:E30)</f>
        <v>3170</v>
      </c>
      <c r="H31" s="1"/>
    </row>
    <row r="32" spans="3:8" ht="17" x14ac:dyDescent="0.2">
      <c r="C32" s="14" t="s">
        <v>27</v>
      </c>
      <c r="D32" s="16">
        <v>13630</v>
      </c>
      <c r="E32" s="16">
        <v>14130</v>
      </c>
      <c r="H32" s="1"/>
    </row>
    <row r="33" spans="2:8" ht="17" x14ac:dyDescent="0.2">
      <c r="C33" s="14" t="s">
        <v>28</v>
      </c>
      <c r="D33" s="16">
        <v>3060</v>
      </c>
      <c r="E33" s="16">
        <v>3320</v>
      </c>
      <c r="H33" s="1"/>
    </row>
    <row r="34" spans="2:8" ht="17" x14ac:dyDescent="0.2">
      <c r="C34" s="19" t="s">
        <v>29</v>
      </c>
      <c r="D34" s="21">
        <f>SUM(D31:D33)</f>
        <v>20090</v>
      </c>
      <c r="E34" s="21">
        <f>SUM(E31:E33)</f>
        <v>20620</v>
      </c>
      <c r="H34" s="1"/>
    </row>
    <row r="35" spans="2:8" ht="17" x14ac:dyDescent="0.2">
      <c r="C35" s="14" t="s">
        <v>30</v>
      </c>
      <c r="D35" s="15">
        <v>17</v>
      </c>
      <c r="E35" s="15">
        <v>17</v>
      </c>
      <c r="H35" s="1"/>
    </row>
    <row r="36" spans="2:8" ht="17" x14ac:dyDescent="0.2">
      <c r="C36" s="14" t="s">
        <v>31</v>
      </c>
      <c r="D36" s="16">
        <v>6583</v>
      </c>
      <c r="E36" s="16">
        <v>6423</v>
      </c>
      <c r="H36" s="1"/>
    </row>
    <row r="37" spans="2:8" ht="17" x14ac:dyDescent="0.2">
      <c r="C37" s="14" t="s">
        <v>32</v>
      </c>
      <c r="D37" s="16">
        <v>39280</v>
      </c>
      <c r="E37" s="16">
        <v>41750</v>
      </c>
      <c r="H37" s="1"/>
    </row>
    <row r="38" spans="2:8" ht="17" x14ac:dyDescent="0.2">
      <c r="C38" s="14" t="s">
        <v>33</v>
      </c>
      <c r="D38" s="16">
        <v>-30580</v>
      </c>
      <c r="E38" s="16">
        <v>-32180</v>
      </c>
      <c r="H38" s="1"/>
    </row>
    <row r="39" spans="2:8" ht="17" x14ac:dyDescent="0.2">
      <c r="C39" s="19" t="s">
        <v>34</v>
      </c>
      <c r="D39" s="21">
        <f>SUM(D35:D38)</f>
        <v>15300</v>
      </c>
      <c r="E39" s="21">
        <f>SUM(E35:E38)</f>
        <v>16010</v>
      </c>
    </row>
    <row r="40" spans="2:8" ht="17" x14ac:dyDescent="0.2">
      <c r="C40" s="19" t="s">
        <v>35</v>
      </c>
      <c r="D40" s="21">
        <f>D39+D34</f>
        <v>35390</v>
      </c>
      <c r="E40" s="21">
        <f>E39+E34</f>
        <v>36630</v>
      </c>
    </row>
    <row r="43" spans="2:8" x14ac:dyDescent="0.2">
      <c r="B43" s="27" t="s">
        <v>60</v>
      </c>
      <c r="C43" s="27"/>
      <c r="D43" s="27"/>
      <c r="E43" s="27"/>
      <c r="F43" s="27"/>
      <c r="H43" s="1"/>
    </row>
    <row r="44" spans="2:8" x14ac:dyDescent="0.2">
      <c r="H44" s="1"/>
    </row>
    <row r="45" spans="2:8" x14ac:dyDescent="0.2">
      <c r="C45" s="2" t="s">
        <v>13</v>
      </c>
      <c r="D45" s="28">
        <f>E15/E14</f>
        <v>0.31829268292682927</v>
      </c>
      <c r="H45" s="1"/>
    </row>
    <row r="46" spans="2:8" x14ac:dyDescent="0.2">
      <c r="C46" s="2"/>
      <c r="D46" s="28"/>
      <c r="H46" s="1"/>
    </row>
    <row r="47" spans="2:8" ht="17" x14ac:dyDescent="0.2">
      <c r="C47" s="19" t="s">
        <v>61</v>
      </c>
      <c r="D47" s="20"/>
      <c r="E47" s="20">
        <v>2013</v>
      </c>
      <c r="H47" s="1"/>
    </row>
    <row r="48" spans="2:8" x14ac:dyDescent="0.2">
      <c r="C48" s="4" t="s">
        <v>8</v>
      </c>
      <c r="D48" s="1"/>
      <c r="E48" s="10">
        <f>E12</f>
        <v>8737</v>
      </c>
      <c r="H48" s="1"/>
    </row>
    <row r="49" spans="2:9" x14ac:dyDescent="0.2">
      <c r="C49" s="11" t="s">
        <v>36</v>
      </c>
      <c r="D49" s="1"/>
      <c r="E49" s="10">
        <f>E48*D45</f>
        <v>2780.9231707317072</v>
      </c>
      <c r="H49" s="1"/>
    </row>
    <row r="50" spans="2:9" x14ac:dyDescent="0.2">
      <c r="C50" s="25" t="s">
        <v>37</v>
      </c>
      <c r="D50" s="25"/>
      <c r="E50" s="29">
        <f>E48-E49</f>
        <v>5956.0768292682933</v>
      </c>
      <c r="H50" s="1"/>
    </row>
    <row r="51" spans="2:9" x14ac:dyDescent="0.2">
      <c r="D51" s="1"/>
      <c r="H51" s="1"/>
    </row>
    <row r="52" spans="2:9" x14ac:dyDescent="0.2">
      <c r="C52" s="4" t="s">
        <v>12</v>
      </c>
      <c r="D52" s="1"/>
      <c r="E52" s="10">
        <f>E16</f>
        <v>5590</v>
      </c>
      <c r="I52" s="10"/>
    </row>
    <row r="53" spans="2:9" x14ac:dyDescent="0.2">
      <c r="C53" s="11" t="s">
        <v>38</v>
      </c>
      <c r="D53" s="1"/>
      <c r="E53" s="12">
        <f>E13*(1-D45)</f>
        <v>366.07682926829267</v>
      </c>
      <c r="I53" s="10"/>
    </row>
    <row r="54" spans="2:9" x14ac:dyDescent="0.2">
      <c r="C54" s="25" t="s">
        <v>37</v>
      </c>
      <c r="D54" s="25"/>
      <c r="E54" s="29">
        <f>E52+E53</f>
        <v>5956.0768292682924</v>
      </c>
      <c r="I54" s="10"/>
    </row>
    <row r="55" spans="2:9" x14ac:dyDescent="0.2">
      <c r="I55" s="10"/>
    </row>
    <row r="56" spans="2:9" x14ac:dyDescent="0.2">
      <c r="I56" s="10"/>
    </row>
    <row r="57" spans="2:9" x14ac:dyDescent="0.2">
      <c r="B57" s="27" t="s">
        <v>62</v>
      </c>
      <c r="C57" s="27"/>
      <c r="D57" s="27"/>
      <c r="E57" s="27"/>
      <c r="F57" s="27"/>
      <c r="I57" s="10"/>
    </row>
    <row r="59" spans="2:9" ht="17" x14ac:dyDescent="0.2">
      <c r="C59" s="19" t="s">
        <v>14</v>
      </c>
      <c r="D59" s="24">
        <v>41274</v>
      </c>
      <c r="E59" s="24">
        <v>41639</v>
      </c>
    </row>
    <row r="60" spans="2:9" ht="17" x14ac:dyDescent="0.2">
      <c r="C60" s="3" t="s">
        <v>58</v>
      </c>
      <c r="D60" s="23">
        <v>0</v>
      </c>
      <c r="E60" s="23">
        <v>0</v>
      </c>
    </row>
    <row r="61" spans="2:9" x14ac:dyDescent="0.2">
      <c r="C61" s="4" t="s">
        <v>39</v>
      </c>
      <c r="D61" s="5">
        <f>D20+D21+D22+D23+D26-D60</f>
        <v>5920</v>
      </c>
      <c r="E61" s="5">
        <f>E20+E21+E22+E23+E26-E60</f>
        <v>6180</v>
      </c>
    </row>
    <row r="62" spans="2:9" x14ac:dyDescent="0.2">
      <c r="C62" s="4" t="s">
        <v>40</v>
      </c>
      <c r="D62" s="6">
        <f>D25</f>
        <v>29470</v>
      </c>
      <c r="E62" s="6">
        <f>E25</f>
        <v>30450</v>
      </c>
    </row>
    <row r="63" spans="2:9" x14ac:dyDescent="0.2">
      <c r="C63" s="25" t="s">
        <v>41</v>
      </c>
      <c r="D63" s="26">
        <f>D61+D62</f>
        <v>35390</v>
      </c>
      <c r="E63" s="26">
        <f>E61+E62</f>
        <v>36630</v>
      </c>
    </row>
    <row r="64" spans="2:9" x14ac:dyDescent="0.2">
      <c r="D64" s="6"/>
      <c r="E64" s="6"/>
    </row>
    <row r="65" spans="2:6" ht="17" x14ac:dyDescent="0.2">
      <c r="C65" s="19" t="s">
        <v>14</v>
      </c>
      <c r="D65" s="24">
        <v>41274</v>
      </c>
      <c r="E65" s="24">
        <v>41639</v>
      </c>
    </row>
    <row r="66" spans="2:6" x14ac:dyDescent="0.2">
      <c r="C66" s="4" t="s">
        <v>42</v>
      </c>
      <c r="D66" s="5">
        <f>D28+D29+D30+D33</f>
        <v>6460</v>
      </c>
      <c r="E66" s="5">
        <f>E28+E29+E30+E33</f>
        <v>6490</v>
      </c>
    </row>
    <row r="67" spans="2:6" x14ac:dyDescent="0.2">
      <c r="C67" s="4" t="s">
        <v>43</v>
      </c>
      <c r="D67" s="5">
        <f>D32</f>
        <v>13630</v>
      </c>
      <c r="E67" s="5">
        <f>E32</f>
        <v>14130</v>
      </c>
    </row>
    <row r="68" spans="2:6" x14ac:dyDescent="0.2">
      <c r="C68" s="4" t="s">
        <v>44</v>
      </c>
      <c r="D68" s="5">
        <f>D35+D36</f>
        <v>6600</v>
      </c>
      <c r="E68" s="5">
        <f>E35+E36</f>
        <v>6440</v>
      </c>
    </row>
    <row r="69" spans="2:6" x14ac:dyDescent="0.2">
      <c r="C69" s="4" t="s">
        <v>32</v>
      </c>
      <c r="D69" s="5">
        <f>D37</f>
        <v>39280</v>
      </c>
      <c r="E69" s="5">
        <f>E37</f>
        <v>41750</v>
      </c>
    </row>
    <row r="70" spans="2:6" x14ac:dyDescent="0.2">
      <c r="C70" s="4" t="s">
        <v>33</v>
      </c>
      <c r="D70" s="5">
        <f>D38</f>
        <v>-30580</v>
      </c>
      <c r="E70" s="5">
        <f>E38</f>
        <v>-32180</v>
      </c>
    </row>
    <row r="71" spans="2:6" x14ac:dyDescent="0.2">
      <c r="C71" s="25" t="s">
        <v>35</v>
      </c>
      <c r="D71" s="26">
        <f>SUM(D66:D70)</f>
        <v>35390</v>
      </c>
      <c r="E71" s="26">
        <f>SUM(E66:E70)</f>
        <v>36630</v>
      </c>
    </row>
    <row r="72" spans="2:6" x14ac:dyDescent="0.2">
      <c r="C72" s="7"/>
      <c r="D72" s="8"/>
      <c r="E72" s="8"/>
    </row>
    <row r="74" spans="2:6" x14ac:dyDescent="0.2">
      <c r="B74" s="27" t="s">
        <v>63</v>
      </c>
      <c r="C74" s="27"/>
      <c r="D74" s="27"/>
      <c r="E74" s="27"/>
      <c r="F74" s="27"/>
    </row>
    <row r="75" spans="2:6" s="30" customFormat="1" x14ac:dyDescent="0.2"/>
    <row r="76" spans="2:6" ht="17" x14ac:dyDescent="0.2">
      <c r="C76" s="19" t="s">
        <v>64</v>
      </c>
      <c r="D76" s="31"/>
      <c r="E76" s="25">
        <v>2013</v>
      </c>
    </row>
    <row r="77" spans="2:6" x14ac:dyDescent="0.2">
      <c r="C77" s="7" t="s">
        <v>12</v>
      </c>
      <c r="D77" s="7"/>
      <c r="E77" s="9">
        <f>E16</f>
        <v>5590</v>
      </c>
    </row>
    <row r="78" spans="2:6" x14ac:dyDescent="0.2">
      <c r="C78" s="11" t="s">
        <v>38</v>
      </c>
      <c r="E78" s="12">
        <f>E53</f>
        <v>366.07682926829267</v>
      </c>
    </row>
    <row r="79" spans="2:6" x14ac:dyDescent="0.2">
      <c r="C79" s="25" t="s">
        <v>37</v>
      </c>
      <c r="D79" s="25"/>
      <c r="E79" s="29">
        <f>E77+E78</f>
        <v>5956.0768292682924</v>
      </c>
    </row>
    <row r="80" spans="2:6" x14ac:dyDescent="0.2">
      <c r="C80" s="11" t="s">
        <v>45</v>
      </c>
      <c r="E80" s="10">
        <f>E8</f>
        <v>1590</v>
      </c>
    </row>
    <row r="81" spans="3:5" x14ac:dyDescent="0.2">
      <c r="C81" s="11" t="s">
        <v>46</v>
      </c>
      <c r="E81" s="10">
        <f>E61-D61</f>
        <v>260</v>
      </c>
    </row>
    <row r="82" spans="3:5" x14ac:dyDescent="0.2">
      <c r="C82" s="11" t="s">
        <v>47</v>
      </c>
      <c r="E82" s="10">
        <f>E66-D66</f>
        <v>30</v>
      </c>
    </row>
    <row r="83" spans="3:5" x14ac:dyDescent="0.2">
      <c r="C83" s="25" t="s">
        <v>48</v>
      </c>
      <c r="D83" s="25"/>
      <c r="E83" s="29">
        <f>E79+E80-E81+E82</f>
        <v>7316.0768292682924</v>
      </c>
    </row>
    <row r="84" spans="3:5" x14ac:dyDescent="0.2">
      <c r="C84" s="11" t="s">
        <v>49</v>
      </c>
      <c r="E84" s="10">
        <f>E62-D62+E8</f>
        <v>2570</v>
      </c>
    </row>
    <row r="85" spans="3:5" x14ac:dyDescent="0.2">
      <c r="C85" s="25" t="s">
        <v>50</v>
      </c>
      <c r="D85" s="25"/>
      <c r="E85" s="29">
        <f>E83-E84</f>
        <v>4746.0768292682924</v>
      </c>
    </row>
    <row r="86" spans="3:5" x14ac:dyDescent="0.2">
      <c r="C86" s="11" t="s">
        <v>51</v>
      </c>
      <c r="E86" s="12">
        <f>E78</f>
        <v>366.07682926829267</v>
      </c>
    </row>
    <row r="87" spans="3:5" x14ac:dyDescent="0.2">
      <c r="C87" s="11" t="s">
        <v>52</v>
      </c>
      <c r="E87" s="10">
        <f>E67-D67</f>
        <v>500</v>
      </c>
    </row>
    <row r="88" spans="3:5" x14ac:dyDescent="0.2">
      <c r="C88" s="25" t="s">
        <v>53</v>
      </c>
      <c r="D88" s="25"/>
      <c r="E88" s="29">
        <f>E85-E86+E87</f>
        <v>4880</v>
      </c>
    </row>
    <row r="89" spans="3:5" x14ac:dyDescent="0.2">
      <c r="C89" s="11" t="s">
        <v>54</v>
      </c>
      <c r="E89" s="10">
        <f>E68-D68</f>
        <v>-160</v>
      </c>
    </row>
    <row r="90" spans="3:5" x14ac:dyDescent="0.2">
      <c r="C90" s="11" t="s">
        <v>55</v>
      </c>
      <c r="E90" s="10">
        <f>E16+D37-E37</f>
        <v>3120</v>
      </c>
    </row>
    <row r="91" spans="3:5" x14ac:dyDescent="0.2">
      <c r="C91" s="11" t="s">
        <v>56</v>
      </c>
      <c r="E91" s="10">
        <f>D70-E70</f>
        <v>1600</v>
      </c>
    </row>
    <row r="92" spans="3:5" x14ac:dyDescent="0.2">
      <c r="C92" s="25" t="s">
        <v>57</v>
      </c>
      <c r="D92" s="25"/>
      <c r="E92" s="29">
        <f>E88+E89-E90-E91</f>
        <v>0</v>
      </c>
    </row>
  </sheetData>
  <mergeCells count="4">
    <mergeCell ref="B3:F3"/>
    <mergeCell ref="B43:F43"/>
    <mergeCell ref="B57:F57"/>
    <mergeCell ref="B74:F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2021-06-15T06:47:28Z</dcterms:created>
  <dcterms:modified xsi:type="dcterms:W3CDTF">2021-06-17T08:11:23Z</dcterms:modified>
</cp:coreProperties>
</file>