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rs/Library/Mobile Documents/com~apple~CloudDocs/Teaching/CERBO/Excel Dateien/"/>
    </mc:Choice>
  </mc:AlternateContent>
  <xr:revisionPtr revIDLastSave="0" documentId="13_ncr:1_{E243B9AE-6CED-B748-B7C6-83663D94038B}" xr6:coauthVersionLast="47" xr6:coauthVersionMax="47" xr10:uidLastSave="{00000000-0000-0000-0000-000000000000}"/>
  <bookViews>
    <workbookView xWindow="0" yWindow="500" windowWidth="46440" windowHeight="28220" xr2:uid="{ED3DFE3A-0403-7042-AD82-E7F628541E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" l="1"/>
  <c r="I61" i="1"/>
  <c r="I60" i="1"/>
  <c r="I59" i="1"/>
  <c r="I50" i="1"/>
  <c r="I57" i="1"/>
  <c r="I55" i="1"/>
  <c r="I54" i="1"/>
  <c r="I52" i="1"/>
  <c r="G51" i="1"/>
  <c r="G53" i="1" s="1"/>
  <c r="G56" i="1" s="1"/>
  <c r="G58" i="1" s="1"/>
  <c r="G63" i="1" s="1"/>
  <c r="E51" i="1"/>
  <c r="E53" i="1" s="1"/>
  <c r="E56" i="1" s="1"/>
  <c r="E58" i="1" s="1"/>
  <c r="E63" i="1" s="1"/>
  <c r="C51" i="1"/>
  <c r="C53" i="1" s="1"/>
  <c r="C56" i="1" s="1"/>
  <c r="C58" i="1" s="1"/>
  <c r="C63" i="1" s="1"/>
  <c r="C65" i="1" s="1"/>
  <c r="I20" i="1"/>
  <c r="I19" i="1"/>
  <c r="I18" i="1"/>
  <c r="I17" i="1"/>
  <c r="I16" i="1"/>
  <c r="I11" i="1"/>
  <c r="I12" i="1"/>
  <c r="I13" i="1"/>
  <c r="I14" i="1"/>
  <c r="I10" i="1"/>
  <c r="I32" i="1"/>
  <c r="I33" i="1"/>
  <c r="I31" i="1"/>
  <c r="I27" i="1"/>
  <c r="I28" i="1"/>
  <c r="I29" i="1"/>
  <c r="I26" i="1"/>
  <c r="E35" i="1"/>
  <c r="C35" i="1"/>
  <c r="G21" i="1"/>
  <c r="E21" i="1"/>
  <c r="G30" i="1"/>
  <c r="E30" i="1"/>
  <c r="I40" i="1"/>
  <c r="I15" i="1" l="1"/>
  <c r="I21" i="1"/>
  <c r="I22" i="1" s="1"/>
  <c r="E64" i="1"/>
  <c r="G64" i="1"/>
  <c r="G65" i="1" s="1"/>
  <c r="E36" i="1"/>
  <c r="I64" i="1" l="1"/>
  <c r="E65" i="1"/>
  <c r="C21" i="1" l="1"/>
  <c r="I49" i="1"/>
  <c r="I37" i="1"/>
  <c r="G15" i="1"/>
  <c r="C30" i="1"/>
  <c r="C36" i="1" s="1"/>
  <c r="E15" i="1"/>
  <c r="C15" i="1"/>
  <c r="I51" i="1" l="1"/>
  <c r="I53" i="1" s="1"/>
  <c r="I56" i="1" s="1"/>
  <c r="I58" i="1" s="1"/>
  <c r="I63" i="1" s="1"/>
  <c r="I65" i="1" s="1"/>
  <c r="I30" i="1"/>
  <c r="C22" i="1"/>
  <c r="C39" i="1" s="1"/>
  <c r="K54" i="1"/>
  <c r="E22" i="1"/>
  <c r="E39" i="1" s="1"/>
  <c r="E41" i="1" s="1"/>
  <c r="E42" i="1" s="1"/>
  <c r="G22" i="1"/>
  <c r="G34" i="1" l="1"/>
  <c r="C41" i="1"/>
  <c r="C42" i="1" s="1"/>
  <c r="K62" i="1"/>
  <c r="K63" i="1"/>
  <c r="K49" i="1"/>
  <c r="K51" i="1"/>
  <c r="K64" i="1"/>
  <c r="K65" i="1"/>
  <c r="K50" i="1"/>
  <c r="K57" i="1"/>
  <c r="K52" i="1"/>
  <c r="K53" i="1"/>
  <c r="K58" i="1"/>
  <c r="K56" i="1"/>
  <c r="I38" i="1"/>
  <c r="I34" i="1" l="1"/>
  <c r="G35" i="1"/>
  <c r="G36" i="1" s="1"/>
  <c r="G39" i="1" s="1"/>
  <c r="K59" i="1"/>
  <c r="K55" i="1"/>
  <c r="K40" i="1"/>
  <c r="K31" i="1"/>
  <c r="K16" i="1"/>
  <c r="K17" i="1"/>
  <c r="K12" i="1"/>
  <c r="K22" i="1"/>
  <c r="K27" i="1"/>
  <c r="K28" i="1"/>
  <c r="K29" i="1"/>
  <c r="K18" i="1"/>
  <c r="K11" i="1"/>
  <c r="K10" i="1"/>
  <c r="K32" i="1"/>
  <c r="K26" i="1"/>
  <c r="K37" i="1"/>
  <c r="K33" i="1"/>
  <c r="K14" i="1"/>
  <c r="K20" i="1"/>
  <c r="K13" i="1"/>
  <c r="K19" i="1"/>
  <c r="K15" i="1"/>
  <c r="K21" i="1"/>
  <c r="K38" i="1"/>
  <c r="I35" i="1" l="1"/>
  <c r="K34" i="1"/>
  <c r="G41" i="1"/>
  <c r="G42" i="1" s="1"/>
  <c r="I39" i="1"/>
  <c r="K60" i="1"/>
  <c r="K30" i="1"/>
  <c r="K61" i="1"/>
  <c r="I41" i="1" l="1"/>
  <c r="K39" i="1"/>
  <c r="K41" i="1" s="1"/>
  <c r="K35" i="1"/>
  <c r="K36" i="1" s="1"/>
  <c r="K42" i="1" s="1"/>
  <c r="I36" i="1"/>
  <c r="I42" i="1" l="1"/>
</calcChain>
</file>

<file path=xl/sharedStrings.xml><?xml version="1.0" encoding="utf-8"?>
<sst xmlns="http://schemas.openxmlformats.org/spreadsheetml/2006/main" count="76" uniqueCount="64">
  <si>
    <t>Aktiven</t>
  </si>
  <si>
    <t>Forderungen aus Lieferungen und Leistungen</t>
  </si>
  <si>
    <t>Aktive Rechnungsabgrenzungen</t>
  </si>
  <si>
    <t>Total Umlaufvermögen</t>
  </si>
  <si>
    <t>Sachanlagen</t>
  </si>
  <si>
    <t>Total Anlagevermögen</t>
  </si>
  <si>
    <t>Total Aktiven</t>
  </si>
  <si>
    <t/>
  </si>
  <si>
    <t>Passiven</t>
  </si>
  <si>
    <t>Passive Rechnungsabgrenzungen</t>
  </si>
  <si>
    <t>Übrige kurzfristige Verbindlichkeiten</t>
  </si>
  <si>
    <t>Übrige langfristige Verbindlichkeiten</t>
  </si>
  <si>
    <t>Aktienkapital</t>
  </si>
  <si>
    <t>Total Eigenkapital</t>
  </si>
  <si>
    <t>Total Passiven</t>
  </si>
  <si>
    <t>Erfolgsrechnung</t>
  </si>
  <si>
    <t>- Personalaufwand</t>
  </si>
  <si>
    <t>- Abschreibungen und Wertberichtigungen</t>
  </si>
  <si>
    <t>- Direkte Steuern</t>
  </si>
  <si>
    <t>Flüssige Mittel</t>
  </si>
  <si>
    <t>Immobilien</t>
  </si>
  <si>
    <t>31.12.XX</t>
  </si>
  <si>
    <t>Stille Reserven</t>
  </si>
  <si>
    <t>%</t>
  </si>
  <si>
    <t>Finanzanlagen</t>
  </si>
  <si>
    <t>Übrige kurzfristige Forderungen</t>
  </si>
  <si>
    <t>Vorräte und nicht fakturierte Dienstleistungen</t>
  </si>
  <si>
    <t>Beteiligungen</t>
  </si>
  <si>
    <t>Immaterielle Werte</t>
  </si>
  <si>
    <t>Kurzfristige verzinsliche Verbindlichkeiten</t>
  </si>
  <si>
    <t>Total Kurzfristiges Fremdkapital</t>
  </si>
  <si>
    <t>Langfristige verzinsliche Verbindlichkeiten</t>
  </si>
  <si>
    <t>Rückstellungen</t>
  </si>
  <si>
    <t>Total Langfristiges Fremdkapital</t>
  </si>
  <si>
    <t>Total Fremdkapital</t>
  </si>
  <si>
    <t>Gesetzliche Reserven</t>
  </si>
  <si>
    <t>Gewinnvortrag</t>
  </si>
  <si>
    <t>Eigene Kapitalanteile</t>
  </si>
  <si>
    <t>Nicht betrieblich</t>
  </si>
  <si>
    <t>Latente Steuern</t>
  </si>
  <si>
    <t>Steuersatz</t>
  </si>
  <si>
    <t>Vorlage zur Umwandlung der handelsrechtlichen Bilanz und Erfolgsrechnung in die betriebliche Bilanz und Erfolgsrechnung</t>
  </si>
  <si>
    <t>Betriebliche Bilanz</t>
  </si>
  <si>
    <t>Nettoerlös aus Lieferungen und Leistungen</t>
  </si>
  <si>
    <t>+ Bestandesänderungen</t>
  </si>
  <si>
    <t>Betriebsertrag</t>
  </si>
  <si>
    <t>- Materialaufwand</t>
  </si>
  <si>
    <t>Bruttogewinn</t>
  </si>
  <si>
    <t>- übriger betrieblicher Aufwand</t>
  </si>
  <si>
    <t>Gewinn vor Zinsen, Steuern, Abschreibungen (EBITDA)</t>
  </si>
  <si>
    <t>Gewinn vor Zinsen und Steuern (EBIT)</t>
  </si>
  <si>
    <t>- Zinsaufwand</t>
  </si>
  <si>
    <t>+ Finanzergebnis</t>
  </si>
  <si>
    <t>+ Betriebsfremdes Ergebnis</t>
  </si>
  <si>
    <t>+ Ausserordentliches Ergebnis</t>
  </si>
  <si>
    <t>Jahresgewinn vor Steuern</t>
  </si>
  <si>
    <t>Jahresgewinn</t>
  </si>
  <si>
    <t>Betriebliche ER</t>
  </si>
  <si>
    <t>Handelsrechtliche Bilanz</t>
  </si>
  <si>
    <t>davon...</t>
  </si>
  <si>
    <t>Verbindlichkeiten aus Lieferungen &amp; Leistungen</t>
  </si>
  <si>
    <t>Handelsrechtliche ER</t>
  </si>
  <si>
    <t>ERFOLGSRECHNUNG</t>
  </si>
  <si>
    <t>BILANZ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</si>
</sst>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DCD9"/>
        <bgColor indexed="64"/>
      </patternFill>
    </fill>
    <fill>
      <patternFill patternType="solid">
        <fgColor rgb="FFFFF0E8"/>
        <bgColor indexed="64"/>
      </patternFill>
    </fill>
    <fill>
      <patternFill patternType="solid">
        <fgColor rgb="FFC0C9D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0" applyFont="1" applyBorder="1"/>
    <xf numFmtId="0" fontId="2" fillId="0" borderId="1" xfId="0" applyFont="1" applyBorder="1"/>
    <xf numFmtId="0" fontId="0" fillId="0" borderId="0" xfId="0" applyBorder="1"/>
    <xf numFmtId="3" fontId="0" fillId="0" borderId="0" xfId="0" applyNumberFormat="1" applyBorder="1"/>
    <xf numFmtId="3" fontId="0" fillId="2" borderId="0" xfId="0" applyNumberFormat="1" applyFill="1" applyBorder="1"/>
    <xf numFmtId="3" fontId="0" fillId="4" borderId="0" xfId="0" applyNumberFormat="1" applyFill="1" applyBorder="1"/>
    <xf numFmtId="165" fontId="0" fillId="4" borderId="0" xfId="0" applyNumberFormat="1" applyFill="1" applyBorder="1"/>
    <xf numFmtId="3" fontId="0" fillId="0" borderId="0" xfId="0" applyNumberForma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3" fontId="0" fillId="3" borderId="0" xfId="0" applyNumberFormat="1" applyFill="1" applyBorder="1"/>
    <xf numFmtId="0" fontId="2" fillId="0" borderId="0" xfId="0" applyFont="1" applyBorder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0" fontId="0" fillId="5" borderId="1" xfId="0" applyFill="1" applyBorder="1"/>
    <xf numFmtId="3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2" fillId="5" borderId="1" xfId="0" applyFont="1" applyFill="1" applyBorder="1"/>
    <xf numFmtId="165" fontId="0" fillId="4" borderId="0" xfId="1" applyNumberFormat="1" applyFont="1" applyFill="1" applyBorder="1"/>
    <xf numFmtId="3" fontId="4" fillId="0" borderId="0" xfId="0" applyNumberFormat="1" applyFont="1" applyBorder="1"/>
    <xf numFmtId="165" fontId="0" fillId="4" borderId="0" xfId="1" applyNumberFormat="1" applyFont="1" applyFill="1" applyBorder="1" applyAlignment="1">
      <alignment horizontal="right"/>
    </xf>
    <xf numFmtId="3" fontId="2" fillId="0" borderId="1" xfId="0" applyNumberFormat="1" applyFont="1" applyBorder="1"/>
    <xf numFmtId="3" fontId="0" fillId="2" borderId="0" xfId="0" applyNumberFormat="1" applyFont="1" applyFill="1" applyBorder="1"/>
    <xf numFmtId="0" fontId="0" fillId="0" borderId="0" xfId="0" applyFont="1" applyBorder="1"/>
    <xf numFmtId="3" fontId="0" fillId="3" borderId="0" xfId="0" applyNumberFormat="1" applyFont="1" applyFill="1" applyBorder="1"/>
    <xf numFmtId="3" fontId="0" fillId="4" borderId="0" xfId="0" applyNumberFormat="1" applyFont="1" applyFill="1" applyBorder="1"/>
    <xf numFmtId="3" fontId="0" fillId="0" borderId="0" xfId="0" applyNumberFormat="1" applyFont="1" applyBorder="1"/>
    <xf numFmtId="3" fontId="4" fillId="4" borderId="0" xfId="0" applyNumberFormat="1" applyFont="1" applyFill="1" applyBorder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Fill="1" applyBorder="1"/>
    <xf numFmtId="3" fontId="2" fillId="4" borderId="1" xfId="0" applyNumberFormat="1" applyFont="1" applyFill="1" applyBorder="1"/>
    <xf numFmtId="165" fontId="2" fillId="4" borderId="1" xfId="1" applyNumberFormat="1" applyFont="1" applyFill="1" applyBorder="1"/>
    <xf numFmtId="3" fontId="2" fillId="0" borderId="1" xfId="0" applyNumberFormat="1" applyFont="1" applyFill="1" applyBorder="1"/>
    <xf numFmtId="165" fontId="4" fillId="4" borderId="0" xfId="1" applyNumberFormat="1" applyFont="1" applyFill="1" applyBorder="1"/>
    <xf numFmtId="9" fontId="0" fillId="0" borderId="0" xfId="0" applyNumberFormat="1" applyBorder="1"/>
    <xf numFmtId="0" fontId="3" fillId="0" borderId="0" xfId="0" applyFont="1" applyBorder="1"/>
    <xf numFmtId="0" fontId="4" fillId="0" borderId="0" xfId="0" applyFont="1" applyBorder="1"/>
    <xf numFmtId="0" fontId="0" fillId="0" borderId="0" xfId="0" applyFill="1" applyBorder="1"/>
    <xf numFmtId="165" fontId="0" fillId="0" borderId="0" xfId="0" applyNumberFormat="1" applyBorder="1"/>
    <xf numFmtId="0" fontId="0" fillId="0" borderId="0" xfId="0" quotePrefix="1" applyBorder="1"/>
    <xf numFmtId="0" fontId="3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right"/>
    </xf>
    <xf numFmtId="0" fontId="0" fillId="0" borderId="3" xfId="0" applyBorder="1"/>
    <xf numFmtId="0" fontId="2" fillId="4" borderId="3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4" borderId="2" xfId="0" applyFont="1" applyFill="1" applyBorder="1" applyAlignment="1">
      <alignment horizontal="right" vertical="top"/>
    </xf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3" fontId="5" fillId="4" borderId="1" xfId="0" applyNumberFormat="1" applyFont="1" applyFill="1" applyBorder="1" applyAlignment="1">
      <alignment horizontal="right"/>
    </xf>
    <xf numFmtId="165" fontId="5" fillId="4" borderId="1" xfId="1" applyNumberFormat="1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3" fontId="4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165" fontId="3" fillId="4" borderId="1" xfId="1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0C9D8"/>
      <color rgb="FFFFF0E8"/>
      <color rgb="FFCCD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CD2DE-8D06-0D48-A836-223ADD3DDEF4}">
  <dimension ref="B2:M65"/>
  <sheetViews>
    <sheetView tabSelected="1" topLeftCell="A27" zoomScale="150" zoomScaleNormal="150" workbookViewId="0">
      <selection activeCell="K65" sqref="K65"/>
    </sheetView>
  </sheetViews>
  <sheetFormatPr baseColWidth="10" defaultRowHeight="16" x14ac:dyDescent="0.2"/>
  <cols>
    <col min="1" max="1" width="10.83203125" style="3"/>
    <col min="2" max="2" width="48.83203125" style="3" customWidth="1"/>
    <col min="3" max="3" width="21.83203125" style="3" customWidth="1"/>
    <col min="4" max="4" width="6" style="3" customWidth="1"/>
    <col min="5" max="5" width="14.83203125" style="3" customWidth="1"/>
    <col min="6" max="6" width="5.1640625" style="3" customWidth="1"/>
    <col min="7" max="7" width="15.33203125" style="4" customWidth="1"/>
    <col min="8" max="8" width="5.33203125" style="3" customWidth="1"/>
    <col min="9" max="9" width="16.5" style="3" customWidth="1"/>
    <col min="10" max="10" width="5.5" style="3" customWidth="1"/>
    <col min="11" max="16384" width="10.83203125" style="3"/>
  </cols>
  <sheetData>
    <row r="2" spans="2:11" x14ac:dyDescent="0.2">
      <c r="B2" s="12" t="s">
        <v>41</v>
      </c>
    </row>
    <row r="4" spans="2:11" x14ac:dyDescent="0.2">
      <c r="B4" s="3" t="s">
        <v>40</v>
      </c>
      <c r="C4" s="36">
        <v>0.22</v>
      </c>
    </row>
    <row r="5" spans="2:11" x14ac:dyDescent="0.2">
      <c r="C5" s="36"/>
    </row>
    <row r="6" spans="2:11" x14ac:dyDescent="0.2">
      <c r="B6" s="61" t="s">
        <v>63</v>
      </c>
      <c r="C6" s="61"/>
      <c r="D6" s="61"/>
      <c r="E6" s="61"/>
      <c r="F6" s="61"/>
      <c r="G6" s="61"/>
      <c r="H6" s="61"/>
      <c r="I6" s="61"/>
      <c r="J6" s="61"/>
      <c r="K6" s="61"/>
    </row>
    <row r="7" spans="2:11" x14ac:dyDescent="0.2">
      <c r="C7" s="36"/>
    </row>
    <row r="8" spans="2:11" x14ac:dyDescent="0.2">
      <c r="B8" s="42" t="s">
        <v>0</v>
      </c>
      <c r="C8" s="43" t="s">
        <v>58</v>
      </c>
      <c r="D8" s="44"/>
      <c r="E8" s="52" t="s">
        <v>59</v>
      </c>
      <c r="F8" s="52"/>
      <c r="G8" s="52"/>
      <c r="H8" s="44"/>
      <c r="I8" s="45" t="s">
        <v>42</v>
      </c>
      <c r="J8" s="44"/>
      <c r="K8" s="45" t="s">
        <v>23</v>
      </c>
    </row>
    <row r="9" spans="2:11" x14ac:dyDescent="0.2">
      <c r="B9" s="46"/>
      <c r="C9" s="47" t="s">
        <v>21</v>
      </c>
      <c r="D9" s="48"/>
      <c r="E9" s="48" t="s">
        <v>38</v>
      </c>
      <c r="F9" s="48"/>
      <c r="G9" s="49" t="s">
        <v>22</v>
      </c>
      <c r="H9" s="48"/>
      <c r="I9" s="50"/>
      <c r="J9" s="51"/>
      <c r="K9" s="50"/>
    </row>
    <row r="10" spans="2:11" x14ac:dyDescent="0.2">
      <c r="B10" s="38" t="s">
        <v>19</v>
      </c>
      <c r="C10" s="4">
        <v>15000</v>
      </c>
      <c r="E10" s="5">
        <v>13000</v>
      </c>
      <c r="G10" s="11">
        <v>0</v>
      </c>
      <c r="I10" s="6">
        <f>C10-E10+G10</f>
        <v>2000</v>
      </c>
      <c r="K10" s="7">
        <f>I10/$I$22</f>
        <v>3.2102728731942212E-2</v>
      </c>
    </row>
    <row r="11" spans="2:11" x14ac:dyDescent="0.2">
      <c r="B11" s="38" t="s">
        <v>1</v>
      </c>
      <c r="C11" s="4">
        <v>4000</v>
      </c>
      <c r="E11" s="5">
        <v>0</v>
      </c>
      <c r="G11" s="11">
        <v>300</v>
      </c>
      <c r="I11" s="6">
        <f t="shared" ref="I11:I14" si="0">C11-E11+G11</f>
        <v>4300</v>
      </c>
      <c r="K11" s="7">
        <f>I11/$I$22</f>
        <v>6.9020866773675763E-2</v>
      </c>
    </row>
    <row r="12" spans="2:11" x14ac:dyDescent="0.2">
      <c r="B12" s="3" t="s">
        <v>25</v>
      </c>
      <c r="C12" s="4">
        <v>2000</v>
      </c>
      <c r="E12" s="5">
        <v>0</v>
      </c>
      <c r="G12" s="11">
        <v>0</v>
      </c>
      <c r="I12" s="6">
        <f t="shared" si="0"/>
        <v>2000</v>
      </c>
      <c r="K12" s="7">
        <f>I12/$I$22</f>
        <v>3.2102728731942212E-2</v>
      </c>
    </row>
    <row r="13" spans="2:11" x14ac:dyDescent="0.2">
      <c r="B13" s="3" t="s">
        <v>26</v>
      </c>
      <c r="C13" s="4">
        <v>8000</v>
      </c>
      <c r="E13" s="5">
        <v>0</v>
      </c>
      <c r="G13" s="11">
        <v>2000</v>
      </c>
      <c r="I13" s="6">
        <f t="shared" si="0"/>
        <v>10000</v>
      </c>
      <c r="K13" s="7">
        <f>I13/$I$22</f>
        <v>0.16051364365971107</v>
      </c>
    </row>
    <row r="14" spans="2:11" x14ac:dyDescent="0.2">
      <c r="B14" s="38" t="s">
        <v>2</v>
      </c>
      <c r="C14" s="4">
        <v>2000</v>
      </c>
      <c r="E14" s="5">
        <v>0</v>
      </c>
      <c r="G14" s="11">
        <v>0</v>
      </c>
      <c r="I14" s="6">
        <f t="shared" si="0"/>
        <v>2000</v>
      </c>
      <c r="K14" s="7">
        <f>I14/$I$22</f>
        <v>3.2102728731942212E-2</v>
      </c>
    </row>
    <row r="15" spans="2:11" x14ac:dyDescent="0.2">
      <c r="B15" s="53" t="s">
        <v>3</v>
      </c>
      <c r="C15" s="13">
        <f>SUM(C10:C14)</f>
        <v>31000</v>
      </c>
      <c r="D15" s="14"/>
      <c r="E15" s="13">
        <f>SUM(E10:E14)</f>
        <v>13000</v>
      </c>
      <c r="F15" s="14"/>
      <c r="G15" s="13">
        <f>SUM(G10:G14)</f>
        <v>2300</v>
      </c>
      <c r="H15" s="14"/>
      <c r="I15" s="54">
        <f>SUM(I10:I14)</f>
        <v>20300</v>
      </c>
      <c r="J15" s="14"/>
      <c r="K15" s="55">
        <f>I15/$I$22</f>
        <v>0.3258426966292135</v>
      </c>
    </row>
    <row r="16" spans="2:11" x14ac:dyDescent="0.2">
      <c r="B16" s="38" t="s">
        <v>24</v>
      </c>
      <c r="C16" s="4">
        <v>5000</v>
      </c>
      <c r="E16" s="5">
        <v>5000</v>
      </c>
      <c r="G16" s="11">
        <v>0</v>
      </c>
      <c r="I16" s="6">
        <f>C16-E16+G16</f>
        <v>0</v>
      </c>
      <c r="K16" s="7">
        <f>I16/$I$22</f>
        <v>0</v>
      </c>
    </row>
    <row r="17" spans="2:11" x14ac:dyDescent="0.2">
      <c r="B17" s="38" t="s">
        <v>27</v>
      </c>
      <c r="C17" s="4">
        <v>8000</v>
      </c>
      <c r="E17" s="5">
        <v>0</v>
      </c>
      <c r="G17" s="11">
        <v>6000</v>
      </c>
      <c r="I17" s="6">
        <f t="shared" ref="I17:I20" si="1">C17-E17+G17</f>
        <v>14000</v>
      </c>
      <c r="K17" s="7">
        <f>I17/$I$22</f>
        <v>0.2247191011235955</v>
      </c>
    </row>
    <row r="18" spans="2:11" x14ac:dyDescent="0.2">
      <c r="B18" s="38" t="s">
        <v>4</v>
      </c>
      <c r="C18" s="4">
        <v>16000</v>
      </c>
      <c r="E18" s="5">
        <v>0</v>
      </c>
      <c r="G18" s="11">
        <v>2000</v>
      </c>
      <c r="I18" s="6">
        <f t="shared" si="1"/>
        <v>18000</v>
      </c>
      <c r="K18" s="7">
        <f>I18/$I$22</f>
        <v>0.28892455858747995</v>
      </c>
    </row>
    <row r="19" spans="2:11" x14ac:dyDescent="0.2">
      <c r="B19" s="38" t="s">
        <v>20</v>
      </c>
      <c r="C19" s="4">
        <v>10000</v>
      </c>
      <c r="E19" s="5">
        <v>10000</v>
      </c>
      <c r="G19" s="11">
        <v>0</v>
      </c>
      <c r="I19" s="6">
        <f t="shared" si="1"/>
        <v>0</v>
      </c>
      <c r="K19" s="7">
        <f>I19/$I$22</f>
        <v>0</v>
      </c>
    </row>
    <row r="20" spans="2:11" x14ac:dyDescent="0.2">
      <c r="B20" s="38" t="s">
        <v>28</v>
      </c>
      <c r="C20" s="4">
        <v>8000</v>
      </c>
      <c r="E20" s="5">
        <v>0</v>
      </c>
      <c r="G20" s="11">
        <v>2000</v>
      </c>
      <c r="I20" s="6">
        <f t="shared" si="1"/>
        <v>10000</v>
      </c>
      <c r="K20" s="7">
        <f>I20/$I$22</f>
        <v>0.16051364365971107</v>
      </c>
    </row>
    <row r="21" spans="2:11" x14ac:dyDescent="0.2">
      <c r="B21" s="53" t="s">
        <v>5</v>
      </c>
      <c r="C21" s="13">
        <f>SUM(C16:C20)</f>
        <v>47000</v>
      </c>
      <c r="D21" s="14"/>
      <c r="E21" s="13">
        <f>SUM(E16:E20)</f>
        <v>15000</v>
      </c>
      <c r="F21" s="14"/>
      <c r="G21" s="13">
        <f>SUM(G16:G20)</f>
        <v>10000</v>
      </c>
      <c r="H21" s="14"/>
      <c r="I21" s="54">
        <f>SUM(I16:I20)</f>
        <v>42000</v>
      </c>
      <c r="J21" s="14"/>
      <c r="K21" s="55">
        <f>I21/$I$22</f>
        <v>0.6741573033707865</v>
      </c>
    </row>
    <row r="22" spans="2:11" s="12" customFormat="1" x14ac:dyDescent="0.2">
      <c r="B22" s="17" t="s">
        <v>6</v>
      </c>
      <c r="C22" s="18">
        <f>C21+C15</f>
        <v>78000</v>
      </c>
      <c r="D22" s="2"/>
      <c r="E22" s="18">
        <f>E21+E15</f>
        <v>28000</v>
      </c>
      <c r="F22" s="2"/>
      <c r="G22" s="18">
        <f>G21+G15</f>
        <v>12300</v>
      </c>
      <c r="H22" s="2"/>
      <c r="I22" s="56">
        <f>I21+I15</f>
        <v>62300</v>
      </c>
      <c r="J22" s="19"/>
      <c r="K22" s="57">
        <f>I22/$I$22</f>
        <v>1</v>
      </c>
    </row>
    <row r="23" spans="2:11" x14ac:dyDescent="0.2">
      <c r="C23" s="9" t="s">
        <v>7</v>
      </c>
      <c r="E23" s="4"/>
      <c r="I23" s="39"/>
      <c r="K23" s="40"/>
    </row>
    <row r="24" spans="2:11" x14ac:dyDescent="0.2">
      <c r="B24" s="42" t="s">
        <v>8</v>
      </c>
      <c r="C24" s="43" t="s">
        <v>58</v>
      </c>
      <c r="D24" s="44"/>
      <c r="E24" s="52" t="s">
        <v>59</v>
      </c>
      <c r="F24" s="52"/>
      <c r="G24" s="52"/>
      <c r="H24" s="44"/>
      <c r="I24" s="45" t="s">
        <v>42</v>
      </c>
      <c r="J24" s="44"/>
      <c r="K24" s="45" t="s">
        <v>23</v>
      </c>
    </row>
    <row r="25" spans="2:11" x14ac:dyDescent="0.2">
      <c r="B25" s="46"/>
      <c r="C25" s="47" t="s">
        <v>21</v>
      </c>
      <c r="D25" s="48"/>
      <c r="E25" s="48" t="s">
        <v>38</v>
      </c>
      <c r="F25" s="48"/>
      <c r="G25" s="49" t="s">
        <v>22</v>
      </c>
      <c r="H25" s="48"/>
      <c r="I25" s="50"/>
      <c r="J25" s="51"/>
      <c r="K25" s="50"/>
    </row>
    <row r="26" spans="2:11" x14ac:dyDescent="0.2">
      <c r="B26" s="3" t="s">
        <v>60</v>
      </c>
      <c r="C26" s="4">
        <v>3000</v>
      </c>
      <c r="E26" s="5">
        <v>0</v>
      </c>
      <c r="G26" s="11">
        <v>0</v>
      </c>
      <c r="I26" s="6">
        <f>C26-E26-G26</f>
        <v>3000</v>
      </c>
      <c r="K26" s="7">
        <f>I26/$I$22</f>
        <v>4.8154093097913325E-2</v>
      </c>
    </row>
    <row r="27" spans="2:11" x14ac:dyDescent="0.2">
      <c r="B27" s="3" t="s">
        <v>29</v>
      </c>
      <c r="C27" s="4">
        <v>2000</v>
      </c>
      <c r="E27" s="5">
        <v>0</v>
      </c>
      <c r="G27" s="11">
        <v>0</v>
      </c>
      <c r="I27" s="6">
        <f t="shared" ref="I27:I29" si="2">C27-E27-G27</f>
        <v>2000</v>
      </c>
      <c r="K27" s="7">
        <f>I27/$I$22</f>
        <v>3.2102728731942212E-2</v>
      </c>
    </row>
    <row r="28" spans="2:11" x14ac:dyDescent="0.2">
      <c r="B28" s="3" t="s">
        <v>10</v>
      </c>
      <c r="C28" s="4">
        <v>7000</v>
      </c>
      <c r="E28" s="5">
        <v>0</v>
      </c>
      <c r="G28" s="11">
        <v>2000</v>
      </c>
      <c r="I28" s="6">
        <f t="shared" si="2"/>
        <v>5000</v>
      </c>
      <c r="K28" s="7">
        <f>I28/$I$22</f>
        <v>8.0256821829855537E-2</v>
      </c>
    </row>
    <row r="29" spans="2:11" x14ac:dyDescent="0.2">
      <c r="B29" s="3" t="s">
        <v>9</v>
      </c>
      <c r="C29" s="8">
        <v>3000</v>
      </c>
      <c r="E29" s="5">
        <v>0</v>
      </c>
      <c r="G29" s="11">
        <v>0</v>
      </c>
      <c r="I29" s="6">
        <f t="shared" si="2"/>
        <v>3000</v>
      </c>
      <c r="K29" s="7">
        <f>I29/$I$22</f>
        <v>4.8154093097913325E-2</v>
      </c>
    </row>
    <row r="30" spans="2:11" x14ac:dyDescent="0.2">
      <c r="B30" s="1" t="s">
        <v>30</v>
      </c>
      <c r="C30" s="13">
        <f>SUM(C26:C29)</f>
        <v>15000</v>
      </c>
      <c r="D30" s="14"/>
      <c r="E30" s="13">
        <f>SUM(E26:E29)</f>
        <v>0</v>
      </c>
      <c r="F30" s="14"/>
      <c r="G30" s="13">
        <f>SUM(G26:G29)</f>
        <v>2000</v>
      </c>
      <c r="H30" s="14"/>
      <c r="I30" s="54">
        <f>SUM(I26:I29)</f>
        <v>13000</v>
      </c>
      <c r="J30" s="15"/>
      <c r="K30" s="55">
        <f>SUM(K26:K29)</f>
        <v>0.2086677367576244</v>
      </c>
    </row>
    <row r="31" spans="2:11" x14ac:dyDescent="0.2">
      <c r="B31" s="3" t="s">
        <v>31</v>
      </c>
      <c r="C31" s="4">
        <v>7000</v>
      </c>
      <c r="E31" s="5">
        <v>7000</v>
      </c>
      <c r="G31" s="11">
        <v>0</v>
      </c>
      <c r="I31" s="6">
        <f>C31-E31-G31</f>
        <v>0</v>
      </c>
      <c r="K31" s="7">
        <f t="shared" ref="K31" si="3">I31/$I$22</f>
        <v>0</v>
      </c>
    </row>
    <row r="32" spans="2:11" x14ac:dyDescent="0.2">
      <c r="B32" s="3" t="s">
        <v>11</v>
      </c>
      <c r="C32" s="4">
        <v>5000</v>
      </c>
      <c r="E32" s="5">
        <v>0</v>
      </c>
      <c r="G32" s="11">
        <v>0</v>
      </c>
      <c r="I32" s="6">
        <f t="shared" ref="I32:I34" si="4">C32-E32-G32</f>
        <v>5000</v>
      </c>
      <c r="K32" s="7">
        <f>I32/$I$22</f>
        <v>8.0256821829855537E-2</v>
      </c>
    </row>
    <row r="33" spans="2:13" x14ac:dyDescent="0.2">
      <c r="B33" s="3" t="s">
        <v>32</v>
      </c>
      <c r="C33" s="4">
        <v>8000</v>
      </c>
      <c r="E33" s="5">
        <v>0</v>
      </c>
      <c r="G33" s="11">
        <v>4000</v>
      </c>
      <c r="I33" s="6">
        <f t="shared" si="4"/>
        <v>4000</v>
      </c>
      <c r="K33" s="7">
        <f>I33/$I$22</f>
        <v>6.4205457463884424E-2</v>
      </c>
    </row>
    <row r="34" spans="2:13" x14ac:dyDescent="0.2">
      <c r="B34" s="3" t="s">
        <v>39</v>
      </c>
      <c r="C34" s="4">
        <v>0</v>
      </c>
      <c r="E34" s="5">
        <v>0</v>
      </c>
      <c r="G34" s="11">
        <f>-(G22+G30+SUM(G31:G33))*C4</f>
        <v>-4026</v>
      </c>
      <c r="I34" s="6">
        <f t="shared" si="4"/>
        <v>4026</v>
      </c>
      <c r="K34" s="7">
        <f>I34/$I$22</f>
        <v>6.4622792937399684E-2</v>
      </c>
    </row>
    <row r="35" spans="2:13" x14ac:dyDescent="0.2">
      <c r="B35" s="1" t="s">
        <v>33</v>
      </c>
      <c r="C35" s="16">
        <f>SUM(C31:C34)</f>
        <v>20000</v>
      </c>
      <c r="D35" s="14"/>
      <c r="E35" s="16">
        <f>SUM(E31:E34)</f>
        <v>7000</v>
      </c>
      <c r="F35" s="14"/>
      <c r="G35" s="16">
        <f>SUM(G31:G34)</f>
        <v>-26</v>
      </c>
      <c r="H35" s="14"/>
      <c r="I35" s="58">
        <f>SUM(I31:I34)</f>
        <v>13026</v>
      </c>
      <c r="J35" s="15"/>
      <c r="K35" s="59">
        <f>I35/$I$22</f>
        <v>0.20908507223113965</v>
      </c>
      <c r="M35" s="4"/>
    </row>
    <row r="36" spans="2:13" x14ac:dyDescent="0.2">
      <c r="B36" s="2" t="s">
        <v>34</v>
      </c>
      <c r="C36" s="18">
        <f>C35+C30</f>
        <v>35000</v>
      </c>
      <c r="D36" s="2"/>
      <c r="E36" s="18">
        <f>E35+E30</f>
        <v>7000</v>
      </c>
      <c r="F36" s="2"/>
      <c r="G36" s="18">
        <f>G35+G30</f>
        <v>1974</v>
      </c>
      <c r="H36" s="2"/>
      <c r="I36" s="56">
        <f>I35+I30</f>
        <v>26026</v>
      </c>
      <c r="J36" s="2"/>
      <c r="K36" s="60">
        <f>K35+K30</f>
        <v>0.41775280898876405</v>
      </c>
    </row>
    <row r="37" spans="2:13" x14ac:dyDescent="0.2">
      <c r="B37" s="3" t="s">
        <v>12</v>
      </c>
      <c r="C37" s="4">
        <v>2000</v>
      </c>
      <c r="E37" s="5">
        <v>0</v>
      </c>
      <c r="G37" s="10">
        <v>0</v>
      </c>
      <c r="I37" s="6">
        <f>C37-E37+G37</f>
        <v>2000</v>
      </c>
      <c r="K37" s="7">
        <f>I37/$I$22</f>
        <v>3.2102728731942212E-2</v>
      </c>
    </row>
    <row r="38" spans="2:13" x14ac:dyDescent="0.2">
      <c r="B38" s="3" t="s">
        <v>35</v>
      </c>
      <c r="C38" s="8">
        <v>1000</v>
      </c>
      <c r="E38" s="5">
        <v>0</v>
      </c>
      <c r="G38" s="11">
        <v>0</v>
      </c>
      <c r="I38" s="6">
        <f>C38-E38+G38</f>
        <v>1000</v>
      </c>
      <c r="K38" s="7">
        <f>I38/$I$22</f>
        <v>1.6051364365971106E-2</v>
      </c>
    </row>
    <row r="39" spans="2:13" x14ac:dyDescent="0.2">
      <c r="B39" s="3" t="s">
        <v>36</v>
      </c>
      <c r="C39" s="4">
        <f>C22-C36-C37-C38-C40</f>
        <v>43000</v>
      </c>
      <c r="E39" s="5">
        <f>E22-E36-E37-E38-E40</f>
        <v>21000</v>
      </c>
      <c r="G39" s="11">
        <f>G22+G36-G37-G38-G40</f>
        <v>14274</v>
      </c>
      <c r="I39" s="6">
        <f>C39-E39+G39</f>
        <v>36274</v>
      </c>
      <c r="K39" s="7">
        <f t="shared" ref="K39:K40" si="5">I39/$I$22</f>
        <v>0.58224719101123601</v>
      </c>
    </row>
    <row r="40" spans="2:13" s="12" customFormat="1" x14ac:dyDescent="0.2">
      <c r="B40" s="3" t="s">
        <v>37</v>
      </c>
      <c r="C40" s="4">
        <v>-3000</v>
      </c>
      <c r="D40" s="3"/>
      <c r="E40" s="5">
        <v>0</v>
      </c>
      <c r="F40" s="3"/>
      <c r="G40" s="11">
        <v>0</v>
      </c>
      <c r="H40" s="3"/>
      <c r="I40" s="6">
        <f>C40-E40-G40</f>
        <v>-3000</v>
      </c>
      <c r="J40" s="3"/>
      <c r="K40" s="7">
        <f t="shared" si="5"/>
        <v>-4.8154093097913325E-2</v>
      </c>
    </row>
    <row r="41" spans="2:13" x14ac:dyDescent="0.2">
      <c r="B41" s="2" t="s">
        <v>13</v>
      </c>
      <c r="C41" s="18">
        <f>SUM(C37:C40)</f>
        <v>43000</v>
      </c>
      <c r="D41" s="2"/>
      <c r="E41" s="18">
        <f>SUM(E37:E40)</f>
        <v>21000</v>
      </c>
      <c r="F41" s="2"/>
      <c r="G41" s="18">
        <f>SUM(G37:G40)</f>
        <v>14274</v>
      </c>
      <c r="H41" s="2"/>
      <c r="I41" s="56">
        <f>SUM(I37:I40)</f>
        <v>36274</v>
      </c>
      <c r="J41" s="2"/>
      <c r="K41" s="60">
        <f>SUM(K37:K40)</f>
        <v>0.58224719101123601</v>
      </c>
    </row>
    <row r="42" spans="2:13" x14ac:dyDescent="0.2">
      <c r="B42" s="2" t="s">
        <v>14</v>
      </c>
      <c r="C42" s="18">
        <f>C41+C36</f>
        <v>78000</v>
      </c>
      <c r="D42" s="2"/>
      <c r="E42" s="18">
        <f>E41+E36</f>
        <v>28000</v>
      </c>
      <c r="F42" s="2"/>
      <c r="G42" s="18">
        <f>G41+G36</f>
        <v>16248</v>
      </c>
      <c r="H42" s="2"/>
      <c r="I42" s="56">
        <f>I41+I36</f>
        <v>62300</v>
      </c>
      <c r="J42" s="2"/>
      <c r="K42" s="60">
        <f>K41+K36</f>
        <v>1</v>
      </c>
    </row>
    <row r="43" spans="2:13" x14ac:dyDescent="0.2">
      <c r="B43" s="37"/>
      <c r="C43" s="9"/>
      <c r="E43" s="4"/>
    </row>
    <row r="44" spans="2:13" x14ac:dyDescent="0.2">
      <c r="B44" s="37"/>
      <c r="C44" s="9"/>
      <c r="E44" s="4"/>
      <c r="I44" s="4"/>
    </row>
    <row r="45" spans="2:13" x14ac:dyDescent="0.2">
      <c r="B45" s="61" t="s">
        <v>62</v>
      </c>
      <c r="C45" s="61"/>
      <c r="D45" s="61"/>
      <c r="E45" s="61"/>
      <c r="F45" s="61"/>
      <c r="G45" s="61"/>
      <c r="H45" s="61"/>
      <c r="I45" s="61"/>
      <c r="J45" s="61"/>
      <c r="K45" s="61"/>
    </row>
    <row r="46" spans="2:13" x14ac:dyDescent="0.2">
      <c r="B46" s="37"/>
      <c r="C46" s="9"/>
      <c r="E46" s="4"/>
    </row>
    <row r="47" spans="2:13" x14ac:dyDescent="0.2">
      <c r="B47" s="42" t="s">
        <v>15</v>
      </c>
      <c r="C47" s="43" t="s">
        <v>61</v>
      </c>
      <c r="D47" s="44"/>
      <c r="E47" s="52" t="s">
        <v>59</v>
      </c>
      <c r="F47" s="52"/>
      <c r="G47" s="52"/>
      <c r="H47" s="44"/>
      <c r="I47" s="45" t="s">
        <v>57</v>
      </c>
      <c r="J47" s="44"/>
      <c r="K47" s="45" t="s">
        <v>23</v>
      </c>
    </row>
    <row r="48" spans="2:13" x14ac:dyDescent="0.2">
      <c r="B48" s="46"/>
      <c r="C48" s="47" t="s">
        <v>21</v>
      </c>
      <c r="D48" s="48"/>
      <c r="E48" s="48" t="s">
        <v>38</v>
      </c>
      <c r="F48" s="48"/>
      <c r="G48" s="49" t="s">
        <v>22</v>
      </c>
      <c r="H48" s="48"/>
      <c r="I48" s="50"/>
      <c r="J48" s="51"/>
      <c r="K48" s="50"/>
    </row>
    <row r="49" spans="2:11" x14ac:dyDescent="0.2">
      <c r="B49" s="3" t="s">
        <v>43</v>
      </c>
      <c r="C49" s="28">
        <v>85000</v>
      </c>
      <c r="D49" s="4"/>
      <c r="E49" s="24">
        <v>0</v>
      </c>
      <c r="F49" s="28"/>
      <c r="G49" s="26">
        <v>0</v>
      </c>
      <c r="H49" s="28"/>
      <c r="I49" s="27">
        <f>C49-E49+G49</f>
        <v>85000</v>
      </c>
      <c r="J49" s="25"/>
      <c r="K49" s="20">
        <f>I49/$I$51</f>
        <v>1</v>
      </c>
    </row>
    <row r="50" spans="2:11" x14ac:dyDescent="0.2">
      <c r="B50" s="41" t="s">
        <v>44</v>
      </c>
      <c r="C50" s="28">
        <v>-1000</v>
      </c>
      <c r="D50" s="4"/>
      <c r="E50" s="24">
        <v>0</v>
      </c>
      <c r="F50" s="28"/>
      <c r="G50" s="26">
        <v>1000</v>
      </c>
      <c r="H50" s="28"/>
      <c r="I50" s="27">
        <f>C50-E50+G50</f>
        <v>0</v>
      </c>
      <c r="J50" s="25"/>
      <c r="K50" s="20">
        <f>I50/$I$51</f>
        <v>0</v>
      </c>
    </row>
    <row r="51" spans="2:11" x14ac:dyDescent="0.2">
      <c r="B51" s="2" t="s">
        <v>45</v>
      </c>
      <c r="C51" s="23">
        <f>C49+C50</f>
        <v>84000</v>
      </c>
      <c r="D51" s="23"/>
      <c r="E51" s="23">
        <f>E49+E50</f>
        <v>0</v>
      </c>
      <c r="F51" s="23"/>
      <c r="G51" s="23">
        <f>G49+G50</f>
        <v>1000</v>
      </c>
      <c r="H51" s="23"/>
      <c r="I51" s="32">
        <f>I49+I50</f>
        <v>85000</v>
      </c>
      <c r="J51" s="2"/>
      <c r="K51" s="33">
        <f>I51/$I$51</f>
        <v>1</v>
      </c>
    </row>
    <row r="52" spans="2:11" x14ac:dyDescent="0.2">
      <c r="B52" s="41" t="s">
        <v>46</v>
      </c>
      <c r="C52" s="28">
        <v>-34000</v>
      </c>
      <c r="D52" s="4"/>
      <c r="E52" s="24">
        <v>0</v>
      </c>
      <c r="F52" s="28"/>
      <c r="G52" s="26">
        <v>2000</v>
      </c>
      <c r="H52" s="28"/>
      <c r="I52" s="27">
        <f>C52+E52+G52</f>
        <v>-32000</v>
      </c>
      <c r="J52" s="25"/>
      <c r="K52" s="20">
        <f>I52/$I$51</f>
        <v>-0.37647058823529411</v>
      </c>
    </row>
    <row r="53" spans="2:11" x14ac:dyDescent="0.2">
      <c r="B53" s="2" t="s">
        <v>47</v>
      </c>
      <c r="C53" s="23">
        <f>C51+C52</f>
        <v>50000</v>
      </c>
      <c r="D53" s="23"/>
      <c r="E53" s="23">
        <f>E51+E52</f>
        <v>0</v>
      </c>
      <c r="F53" s="34"/>
      <c r="G53" s="23">
        <f>G51+G52</f>
        <v>3000</v>
      </c>
      <c r="H53" s="23"/>
      <c r="I53" s="32">
        <f>I51+I52</f>
        <v>53000</v>
      </c>
      <c r="J53" s="2"/>
      <c r="K53" s="33">
        <f t="shared" ref="K53:K65" si="6">I53/$I$51</f>
        <v>0.62352941176470589</v>
      </c>
    </row>
    <row r="54" spans="2:11" x14ac:dyDescent="0.2">
      <c r="B54" s="41" t="s">
        <v>16</v>
      </c>
      <c r="C54" s="21">
        <v>-32000</v>
      </c>
      <c r="D54" s="4"/>
      <c r="E54" s="24">
        <v>2000</v>
      </c>
      <c r="F54" s="31"/>
      <c r="G54" s="26">
        <v>0</v>
      </c>
      <c r="H54" s="28"/>
      <c r="I54" s="29">
        <f>C54+E54+G54</f>
        <v>-30000</v>
      </c>
      <c r="J54" s="25"/>
      <c r="K54" s="35">
        <f t="shared" si="6"/>
        <v>-0.35294117647058826</v>
      </c>
    </row>
    <row r="55" spans="2:11" x14ac:dyDescent="0.2">
      <c r="B55" s="41" t="s">
        <v>48</v>
      </c>
      <c r="C55" s="21">
        <v>-9000</v>
      </c>
      <c r="D55" s="4"/>
      <c r="E55" s="24">
        <v>-1000</v>
      </c>
      <c r="F55" s="31"/>
      <c r="G55" s="26">
        <v>0</v>
      </c>
      <c r="H55" s="28"/>
      <c r="I55" s="29">
        <f>C55+E55+G55</f>
        <v>-10000</v>
      </c>
      <c r="J55" s="25"/>
      <c r="K55" s="35">
        <f t="shared" si="6"/>
        <v>-0.11764705882352941</v>
      </c>
    </row>
    <row r="56" spans="2:11" x14ac:dyDescent="0.2">
      <c r="B56" s="2" t="s">
        <v>49</v>
      </c>
      <c r="C56" s="23">
        <f>SUM(C53:C55)</f>
        <v>9000</v>
      </c>
      <c r="D56" s="23"/>
      <c r="E56" s="23">
        <f>SUM(E53:E55)</f>
        <v>1000</v>
      </c>
      <c r="F56" s="34"/>
      <c r="G56" s="23">
        <f>SUM(G53:G55)</f>
        <v>3000</v>
      </c>
      <c r="H56" s="23"/>
      <c r="I56" s="32">
        <f>SUM(I53:I55)</f>
        <v>13000</v>
      </c>
      <c r="J56" s="2"/>
      <c r="K56" s="33">
        <f t="shared" si="6"/>
        <v>0.15294117647058825</v>
      </c>
    </row>
    <row r="57" spans="2:11" x14ac:dyDescent="0.2">
      <c r="B57" s="41" t="s">
        <v>17</v>
      </c>
      <c r="C57" s="21">
        <v>-5000</v>
      </c>
      <c r="D57" s="4"/>
      <c r="E57" s="24"/>
      <c r="F57" s="31"/>
      <c r="G57" s="26">
        <v>500</v>
      </c>
      <c r="H57" s="28"/>
      <c r="I57" s="29">
        <f>C57+E57+G57</f>
        <v>-4500</v>
      </c>
      <c r="J57" s="25"/>
      <c r="K57" s="20">
        <f t="shared" si="6"/>
        <v>-5.2941176470588235E-2</v>
      </c>
    </row>
    <row r="58" spans="2:11" x14ac:dyDescent="0.2">
      <c r="B58" s="2" t="s">
        <v>50</v>
      </c>
      <c r="C58" s="23">
        <f>C56+C57</f>
        <v>4000</v>
      </c>
      <c r="D58" s="23"/>
      <c r="E58" s="23">
        <f>E56+E57</f>
        <v>1000</v>
      </c>
      <c r="F58" s="34"/>
      <c r="G58" s="23">
        <f>G56+G57</f>
        <v>3500</v>
      </c>
      <c r="H58" s="23"/>
      <c r="I58" s="32">
        <f>I56+I57</f>
        <v>8500</v>
      </c>
      <c r="J58" s="2"/>
      <c r="K58" s="33">
        <f t="shared" si="6"/>
        <v>0.1</v>
      </c>
    </row>
    <row r="59" spans="2:11" x14ac:dyDescent="0.2">
      <c r="B59" s="41" t="s">
        <v>51</v>
      </c>
      <c r="C59" s="21">
        <v>-800</v>
      </c>
      <c r="D59" s="4"/>
      <c r="E59" s="24">
        <v>700</v>
      </c>
      <c r="F59" s="31"/>
      <c r="G59" s="26">
        <v>0</v>
      </c>
      <c r="H59" s="28"/>
      <c r="I59" s="29">
        <f>C59+E59+G59</f>
        <v>-100</v>
      </c>
      <c r="J59" s="25"/>
      <c r="K59" s="35">
        <f t="shared" si="6"/>
        <v>-1.176470588235294E-3</v>
      </c>
    </row>
    <row r="60" spans="2:11" x14ac:dyDescent="0.2">
      <c r="B60" s="41" t="s">
        <v>52</v>
      </c>
      <c r="C60" s="30">
        <v>200</v>
      </c>
      <c r="D60" s="4"/>
      <c r="E60" s="24">
        <v>-200</v>
      </c>
      <c r="F60" s="31"/>
      <c r="G60" s="26">
        <v>0</v>
      </c>
      <c r="H60" s="28"/>
      <c r="I60" s="29">
        <f>C60+E60+G60</f>
        <v>0</v>
      </c>
      <c r="J60" s="25"/>
      <c r="K60" s="22">
        <f t="shared" si="6"/>
        <v>0</v>
      </c>
    </row>
    <row r="61" spans="2:11" x14ac:dyDescent="0.2">
      <c r="B61" s="41" t="s">
        <v>53</v>
      </c>
      <c r="C61" s="21">
        <v>1000</v>
      </c>
      <c r="D61" s="4"/>
      <c r="E61" s="24">
        <v>-400</v>
      </c>
      <c r="F61" s="31"/>
      <c r="G61" s="26">
        <v>0</v>
      </c>
      <c r="H61" s="28"/>
      <c r="I61" s="29">
        <f>C61+E61+G61</f>
        <v>600</v>
      </c>
      <c r="J61" s="25"/>
      <c r="K61" s="35">
        <f t="shared" si="6"/>
        <v>7.058823529411765E-3</v>
      </c>
    </row>
    <row r="62" spans="2:11" x14ac:dyDescent="0.2">
      <c r="B62" s="41" t="s">
        <v>54</v>
      </c>
      <c r="C62" s="28">
        <v>2200</v>
      </c>
      <c r="D62" s="4"/>
      <c r="E62" s="24">
        <v>0</v>
      </c>
      <c r="F62" s="31"/>
      <c r="G62" s="26">
        <v>0</v>
      </c>
      <c r="H62" s="28"/>
      <c r="I62" s="29">
        <f>C62+E62+G62</f>
        <v>2200</v>
      </c>
      <c r="J62" s="25"/>
      <c r="K62" s="20">
        <f t="shared" si="6"/>
        <v>2.5882352941176471E-2</v>
      </c>
    </row>
    <row r="63" spans="2:11" x14ac:dyDescent="0.2">
      <c r="B63" s="2" t="s">
        <v>55</v>
      </c>
      <c r="C63" s="23">
        <f>SUM(C58:C62)</f>
        <v>6600</v>
      </c>
      <c r="D63" s="23"/>
      <c r="E63" s="23">
        <f>SUM(E58:E62)</f>
        <v>1100</v>
      </c>
      <c r="F63" s="34"/>
      <c r="G63" s="23">
        <f>SUM(G58:G62)</f>
        <v>3500</v>
      </c>
      <c r="H63" s="23"/>
      <c r="I63" s="32">
        <f>SUM(I58:I62)</f>
        <v>11200</v>
      </c>
      <c r="J63" s="2"/>
      <c r="K63" s="33">
        <f t="shared" si="6"/>
        <v>0.13176470588235295</v>
      </c>
    </row>
    <row r="64" spans="2:11" x14ac:dyDescent="0.2">
      <c r="B64" s="41" t="s">
        <v>18</v>
      </c>
      <c r="C64" s="28">
        <v>-2500</v>
      </c>
      <c r="D64" s="4"/>
      <c r="E64" s="24">
        <f>-E63*C4</f>
        <v>-242</v>
      </c>
      <c r="F64" s="31"/>
      <c r="G64" s="26">
        <f>-G63*C4</f>
        <v>-770</v>
      </c>
      <c r="H64" s="28"/>
      <c r="I64" s="29">
        <f>C64+E64+G64</f>
        <v>-3512</v>
      </c>
      <c r="J64" s="25"/>
      <c r="K64" s="20">
        <f t="shared" si="6"/>
        <v>-4.1317647058823528E-2</v>
      </c>
    </row>
    <row r="65" spans="2:11" x14ac:dyDescent="0.2">
      <c r="B65" s="2" t="s">
        <v>56</v>
      </c>
      <c r="C65" s="23">
        <f>C63+C64</f>
        <v>4100</v>
      </c>
      <c r="D65" s="23"/>
      <c r="E65" s="23">
        <f>E63+E64</f>
        <v>858</v>
      </c>
      <c r="F65" s="34"/>
      <c r="G65" s="23">
        <f>G63+G64</f>
        <v>2730</v>
      </c>
      <c r="H65" s="23"/>
      <c r="I65" s="32">
        <f>I63+I64</f>
        <v>7688</v>
      </c>
      <c r="J65" s="2"/>
      <c r="K65" s="33">
        <f t="shared" si="6"/>
        <v>9.0447058823529408E-2</v>
      </c>
    </row>
  </sheetData>
  <mergeCells count="14">
    <mergeCell ref="B47:B48"/>
    <mergeCell ref="E47:G47"/>
    <mergeCell ref="I47:I48"/>
    <mergeCell ref="K47:K48"/>
    <mergeCell ref="B45:K45"/>
    <mergeCell ref="B6:K6"/>
    <mergeCell ref="E8:G8"/>
    <mergeCell ref="I8:I9"/>
    <mergeCell ref="K8:K9"/>
    <mergeCell ref="B8:B9"/>
    <mergeCell ref="B24:B25"/>
    <mergeCell ref="E24:G24"/>
    <mergeCell ref="I24:I25"/>
    <mergeCell ref="K24:K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2020-11-21T12:22:07Z</dcterms:created>
  <dcterms:modified xsi:type="dcterms:W3CDTF">2023-11-28T08:58:50Z</dcterms:modified>
</cp:coreProperties>
</file>